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30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<sst xmlns="http://schemas.openxmlformats.org/spreadsheetml/2006/main" count="74" uniqueCount="53">
  <si>
    <t>COMPTAGE DES POINTS</t>
  </si>
  <si>
    <t>écart de points</t>
  </si>
  <si>
    <t>VICTOIRES</t>
  </si>
  <si>
    <t>NORMALES</t>
  </si>
  <si>
    <t>DÉFAITES</t>
  </si>
  <si>
    <t>ANORMALES</t>
  </si>
  <si>
    <t>0-24</t>
  </si>
  <si>
    <t>25-49</t>
  </si>
  <si>
    <t>50-99</t>
  </si>
  <si>
    <t>100-149</t>
  </si>
  <si>
    <t>150-199</t>
  </si>
  <si>
    <t>200-299</t>
  </si>
  <si>
    <t>300-399</t>
  </si>
  <si>
    <t>400-499</t>
  </si>
  <si>
    <t>500+</t>
  </si>
  <si>
    <r>
      <t>Victoires Normales</t>
    </r>
    <r>
      <rPr>
        <sz val="8"/>
        <rFont val="Tahoma"/>
        <family val="2"/>
      </rPr>
      <t xml:space="preserve"> : </t>
    </r>
  </si>
  <si>
    <r>
      <t>Victoire Anormales</t>
    </r>
    <r>
      <rPr>
        <sz val="8"/>
        <rFont val="Tahoma"/>
        <family val="2"/>
      </rPr>
      <t xml:space="preserve"> : </t>
    </r>
  </si>
  <si>
    <r>
      <t>Défaites normales</t>
    </r>
    <r>
      <rPr>
        <sz val="8"/>
        <rFont val="Tahoma"/>
        <family val="2"/>
      </rPr>
      <t xml:space="preserve"> : </t>
    </r>
  </si>
  <si>
    <r>
      <t>Défaites anormales</t>
    </r>
    <r>
      <rPr>
        <sz val="8"/>
        <rFont val="Tahoma"/>
        <family val="2"/>
      </rPr>
      <t xml:space="preserve"> :</t>
    </r>
  </si>
  <si>
    <t xml:space="preserve">victoire contre un joueur ayant autant ou moins de points que vous. </t>
  </si>
  <si>
    <t xml:space="preserve">victoire contre un joueur ayant plus de points que vous. </t>
  </si>
  <si>
    <t xml:space="preserve">défaite contre un joueur ayant autant ou plus de points que vous. </t>
  </si>
  <si>
    <t xml:space="preserve">défaite contre un joueur ayant moins de points que vous. </t>
  </si>
  <si>
    <t>Votre classement :</t>
  </si>
  <si>
    <t>Classement du joueur rencontré :</t>
  </si>
  <si>
    <t>Victoire (=V) / Défaite (=D) :</t>
  </si>
  <si>
    <t>Gain / Perte :</t>
  </si>
  <si>
    <t>Joueur mieux classé ou moins bien classé</t>
  </si>
  <si>
    <t>Si mieux classé alors S</t>
  </si>
  <si>
    <t>Si moins bien classé alors I</t>
  </si>
  <si>
    <t>Différence de point</t>
  </si>
  <si>
    <t>Entre les 2 joueurs</t>
  </si>
  <si>
    <t>Victoires normales = VN</t>
  </si>
  <si>
    <t>Défaites normales = DN</t>
  </si>
  <si>
    <t>Victoires anormales = VA</t>
  </si>
  <si>
    <t>Défaites anormales = DA</t>
  </si>
  <si>
    <t>VN</t>
  </si>
  <si>
    <t>DN</t>
  </si>
  <si>
    <t>VA</t>
  </si>
  <si>
    <t>DA</t>
  </si>
  <si>
    <t>Tableau final codé</t>
  </si>
  <si>
    <t>Tableau réduit</t>
  </si>
  <si>
    <t>0 - 199</t>
  </si>
  <si>
    <t>200 - 500+</t>
  </si>
  <si>
    <t>Tableau ultra réduit</t>
  </si>
  <si>
    <t>0 - 500+</t>
  </si>
  <si>
    <t>Différence de points :</t>
  </si>
  <si>
    <t>CALCULER VOTRE CLASSEMENT EN DIRECT</t>
  </si>
  <si>
    <t>Coefficient :</t>
  </si>
  <si>
    <t xml:space="preserve">  Saisissez ici votre nombre de points (ex = 1563)</t>
  </si>
  <si>
    <t xml:space="preserve">  Saisissez ici "V" pour une victoire contre cette adversaire ou "D" pour une défaite</t>
  </si>
  <si>
    <t xml:space="preserve">  Saisissez ici le nombre de points de votre adversaire (ex = 1789)</t>
  </si>
  <si>
    <t xml:space="preserve">  Saisissez ici le corfficient de la compétition (ex = 1 pour championnat, 1,5 pour critérium, etc…)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</si>
</sst>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30">
    <font>
      <sz val="10"/>
      <name val="Arial"/>
      <family val="0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0"/>
      <color indexed="31"/>
      <name val="Arial"/>
      <family val="0"/>
    </font>
    <font>
      <b/>
      <sz val="10"/>
      <color indexed="31"/>
      <name val="Arial"/>
      <family val="2"/>
    </font>
    <font>
      <b/>
      <sz val="8"/>
      <color indexed="31"/>
      <name val="Tahoma"/>
      <family val="2"/>
    </font>
    <font>
      <b/>
      <sz val="8"/>
      <color indexed="10"/>
      <name val="Tahoma"/>
      <family val="2"/>
    </font>
    <font>
      <b/>
      <sz val="8"/>
      <color indexed="12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20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4" fillId="21" borderId="12" xfId="0" applyFont="1" applyFill="1" applyBorder="1" applyAlignment="1">
      <alignment horizontal="center" vertical="center" wrapText="1"/>
    </xf>
    <xf numFmtId="0" fontId="3" fillId="21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I58"/>
  <sheetViews>
    <sheetView showGridLines="0" tabSelected="1" zoomScalePageLayoutView="0" workbookViewId="0" topLeftCell="A1">
      <selection activeCell="L15" sqref="L15"/>
    </sheetView>
  </sheetViews>
  <sheetFormatPr defaultColWidth="11.421875" defaultRowHeight="12.75"/>
  <cols>
    <col min="1" max="1" width="1.7109375" style="1" customWidth="1"/>
    <col min="2" max="2" width="29.421875" style="1" customWidth="1"/>
    <col min="3" max="34" width="11.421875" style="1" customWidth="1"/>
    <col min="35" max="78" width="4.7109375" style="1" customWidth="1"/>
    <col min="79" max="79" width="36.8515625" style="16" bestFit="1" customWidth="1"/>
    <col min="80" max="87" width="11.421875" style="16" customWidth="1"/>
    <col min="88" max="16384" width="11.421875" style="1" customWidth="1"/>
  </cols>
  <sheetData>
    <row r="2" ht="18">
      <c r="B2" s="31" t="s">
        <v>47</v>
      </c>
    </row>
    <row r="3" spans="78:84" ht="12.75" customHeight="1">
      <c r="BZ3" s="17"/>
      <c r="CA3" s="18"/>
      <c r="CB3" s="18"/>
      <c r="CC3" s="18"/>
      <c r="CD3" s="18"/>
      <c r="CE3" s="18"/>
      <c r="CF3" s="18"/>
    </row>
    <row r="4" spans="2:84" ht="12.75" customHeight="1">
      <c r="B4" s="34" t="s">
        <v>0</v>
      </c>
      <c r="C4" s="35"/>
      <c r="D4" s="35"/>
      <c r="E4" s="35"/>
      <c r="F4" s="36"/>
      <c r="BZ4" s="17"/>
      <c r="CA4" s="24" t="s">
        <v>27</v>
      </c>
      <c r="CB4" s="18"/>
      <c r="CC4" s="18"/>
      <c r="CD4" s="18"/>
      <c r="CE4" s="18"/>
      <c r="CF4" s="18"/>
    </row>
    <row r="5" spans="2:84" ht="12.75" customHeight="1">
      <c r="B5" s="37" t="s">
        <v>1</v>
      </c>
      <c r="C5" s="2" t="s">
        <v>2</v>
      </c>
      <c r="D5" s="2" t="s">
        <v>4</v>
      </c>
      <c r="E5" s="2" t="s">
        <v>2</v>
      </c>
      <c r="F5" s="2" t="s">
        <v>4</v>
      </c>
      <c r="BZ5" s="17"/>
      <c r="CA5" s="25" t="s">
        <v>28</v>
      </c>
      <c r="CB5" s="18"/>
      <c r="CC5" s="18"/>
      <c r="CD5" s="18"/>
      <c r="CE5" s="18"/>
      <c r="CF5" s="18"/>
    </row>
    <row r="6" spans="2:84" ht="12.75" customHeight="1">
      <c r="B6" s="38"/>
      <c r="C6" s="3" t="s">
        <v>3</v>
      </c>
      <c r="D6" s="3" t="s">
        <v>3</v>
      </c>
      <c r="E6" s="3" t="s">
        <v>5</v>
      </c>
      <c r="F6" s="3" t="s">
        <v>5</v>
      </c>
      <c r="BZ6" s="17"/>
      <c r="CA6" s="25" t="s">
        <v>29</v>
      </c>
      <c r="CB6" s="18"/>
      <c r="CC6" s="18"/>
      <c r="CD6" s="18"/>
      <c r="CE6" s="18"/>
      <c r="CF6" s="18"/>
    </row>
    <row r="7" spans="2:84" ht="12.75" customHeight="1">
      <c r="B7" s="4" t="s">
        <v>6</v>
      </c>
      <c r="C7" s="5">
        <v>6</v>
      </c>
      <c r="D7" s="5">
        <v>-5</v>
      </c>
      <c r="E7" s="5">
        <v>6</v>
      </c>
      <c r="F7" s="5">
        <v>-5</v>
      </c>
      <c r="BZ7" s="17"/>
      <c r="CA7" s="27" t="str">
        <f>IF(C22&lt;=C24,"S","I")</f>
        <v>S</v>
      </c>
      <c r="CB7" s="18"/>
      <c r="CC7" s="18"/>
      <c r="CD7" s="18"/>
      <c r="CE7" s="18"/>
      <c r="CF7" s="18"/>
    </row>
    <row r="8" spans="2:84" ht="12.75" customHeight="1">
      <c r="B8" s="6" t="s">
        <v>7</v>
      </c>
      <c r="C8" s="7">
        <v>5.5</v>
      </c>
      <c r="D8" s="7">
        <v>-4.5</v>
      </c>
      <c r="E8" s="7">
        <v>7</v>
      </c>
      <c r="F8" s="7">
        <v>-6</v>
      </c>
      <c r="BZ8" s="17"/>
      <c r="CA8" s="18"/>
      <c r="CB8" s="18"/>
      <c r="CC8" s="18"/>
      <c r="CD8" s="18"/>
      <c r="CE8" s="18"/>
      <c r="CF8" s="18"/>
    </row>
    <row r="9" spans="2:84" ht="12.75" customHeight="1">
      <c r="B9" s="4" t="s">
        <v>8</v>
      </c>
      <c r="C9" s="5">
        <v>5</v>
      </c>
      <c r="D9" s="5">
        <v>-4</v>
      </c>
      <c r="E9" s="5">
        <v>8</v>
      </c>
      <c r="F9" s="5">
        <v>-7</v>
      </c>
      <c r="BZ9" s="17"/>
      <c r="CA9" s="24" t="s">
        <v>30</v>
      </c>
      <c r="CB9" s="18"/>
      <c r="CC9" s="18"/>
      <c r="CD9" s="18"/>
      <c r="CE9" s="18"/>
      <c r="CF9" s="18"/>
    </row>
    <row r="10" spans="2:84" ht="12.75" customHeight="1">
      <c r="B10" s="6" t="s">
        <v>9</v>
      </c>
      <c r="C10" s="7">
        <v>4</v>
      </c>
      <c r="D10" s="7">
        <v>-3</v>
      </c>
      <c r="E10" s="7">
        <v>10</v>
      </c>
      <c r="F10" s="7">
        <v>-8</v>
      </c>
      <c r="BZ10" s="17"/>
      <c r="CA10" s="28" t="s">
        <v>31</v>
      </c>
      <c r="CB10" s="18"/>
      <c r="CC10" s="18"/>
      <c r="CD10" s="18"/>
      <c r="CE10" s="18"/>
      <c r="CF10" s="18"/>
    </row>
    <row r="11" spans="2:84" ht="12.75" customHeight="1">
      <c r="B11" s="4" t="s">
        <v>10</v>
      </c>
      <c r="C11" s="5">
        <v>3</v>
      </c>
      <c r="D11" s="5">
        <v>-2</v>
      </c>
      <c r="E11" s="5">
        <v>13</v>
      </c>
      <c r="F11" s="5">
        <v>-10</v>
      </c>
      <c r="BZ11" s="17"/>
      <c r="CA11" s="26">
        <f>ABS(C22-C24)</f>
        <v>0</v>
      </c>
      <c r="CB11" s="18"/>
      <c r="CC11" s="18"/>
      <c r="CD11" s="18"/>
      <c r="CE11" s="18"/>
      <c r="CF11" s="18"/>
    </row>
    <row r="12" spans="2:84" ht="12.75" customHeight="1">
      <c r="B12" s="6" t="s">
        <v>11</v>
      </c>
      <c r="C12" s="7">
        <v>2</v>
      </c>
      <c r="D12" s="7">
        <v>-1</v>
      </c>
      <c r="E12" s="7">
        <v>17</v>
      </c>
      <c r="F12" s="7">
        <v>-12.5</v>
      </c>
      <c r="BZ12" s="17"/>
      <c r="CA12" s="18"/>
      <c r="CB12" s="18"/>
      <c r="CC12" s="18"/>
      <c r="CD12" s="18"/>
      <c r="CE12" s="18"/>
      <c r="CF12" s="18"/>
    </row>
    <row r="13" spans="2:84" ht="12.75" customHeight="1">
      <c r="B13" s="4" t="s">
        <v>12</v>
      </c>
      <c r="C13" s="5">
        <v>1</v>
      </c>
      <c r="D13" s="5">
        <v>-0.5</v>
      </c>
      <c r="E13" s="5">
        <v>22</v>
      </c>
      <c r="F13" s="5">
        <v>-16</v>
      </c>
      <c r="BZ13" s="17"/>
      <c r="CA13" s="24" t="s">
        <v>32</v>
      </c>
      <c r="CB13" s="18"/>
      <c r="CC13" s="18"/>
      <c r="CD13" s="18"/>
      <c r="CE13" s="18"/>
      <c r="CF13" s="18"/>
    </row>
    <row r="14" spans="2:84" ht="12.75" customHeight="1">
      <c r="B14" s="6" t="s">
        <v>13</v>
      </c>
      <c r="C14" s="7">
        <v>0.5</v>
      </c>
      <c r="D14" s="7">
        <v>0</v>
      </c>
      <c r="E14" s="7">
        <v>28</v>
      </c>
      <c r="F14" s="7">
        <v>-20</v>
      </c>
      <c r="BZ14" s="17"/>
      <c r="CA14" s="25" t="s">
        <v>33</v>
      </c>
      <c r="CB14" s="18"/>
      <c r="CC14" s="18"/>
      <c r="CD14" s="18"/>
      <c r="CE14" s="18"/>
      <c r="CF14" s="18"/>
    </row>
    <row r="15" spans="2:84" ht="12.75" customHeight="1">
      <c r="B15" s="4" t="s">
        <v>14</v>
      </c>
      <c r="C15" s="5">
        <v>0</v>
      </c>
      <c r="D15" s="5">
        <v>0</v>
      </c>
      <c r="E15" s="5">
        <v>40</v>
      </c>
      <c r="F15" s="5">
        <v>-29</v>
      </c>
      <c r="BZ15" s="17"/>
      <c r="CA15" s="25" t="s">
        <v>34</v>
      </c>
      <c r="CB15" s="18"/>
      <c r="CC15" s="18"/>
      <c r="CD15" s="18"/>
      <c r="CE15" s="18"/>
      <c r="CF15" s="18"/>
    </row>
    <row r="16" spans="1:84" ht="12.75" customHeight="1">
      <c r="A16" s="8"/>
      <c r="B16" s="9"/>
      <c r="C16" s="9"/>
      <c r="D16" s="9"/>
      <c r="E16" s="9"/>
      <c r="F16" s="9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BZ16" s="17"/>
      <c r="CA16" s="25" t="s">
        <v>35</v>
      </c>
      <c r="CB16" s="18"/>
      <c r="CC16" s="18"/>
      <c r="CD16" s="18"/>
      <c r="CE16" s="18"/>
      <c r="CF16" s="18"/>
    </row>
    <row r="17" spans="2:84" ht="12.75" customHeight="1">
      <c r="B17" s="10" t="s">
        <v>15</v>
      </c>
      <c r="C17" s="11" t="s">
        <v>19</v>
      </c>
      <c r="D17" s="12"/>
      <c r="E17" s="12"/>
      <c r="F17" s="12"/>
      <c r="BZ17" s="17"/>
      <c r="CA17" s="27" t="str">
        <f>IF(AND(CA7="S",C26="D"),"DN",IF(AND(CA7="S",C26="V"),"VA",IF(AND(CA7="I",C26="D"),"DA","VN")))</f>
        <v>VN</v>
      </c>
      <c r="CB17" s="18"/>
      <c r="CC17" s="18"/>
      <c r="CD17" s="18"/>
      <c r="CE17" s="18"/>
      <c r="CF17" s="18"/>
    </row>
    <row r="18" spans="2:84" ht="12.75" customHeight="1">
      <c r="B18" s="10" t="s">
        <v>16</v>
      </c>
      <c r="C18" s="11" t="s">
        <v>20</v>
      </c>
      <c r="D18" s="12"/>
      <c r="E18" s="12"/>
      <c r="F18" s="12"/>
      <c r="BZ18" s="17"/>
      <c r="CA18" s="18"/>
      <c r="CB18" s="18"/>
      <c r="CC18" s="18"/>
      <c r="CD18" s="18"/>
      <c r="CE18" s="18"/>
      <c r="CF18" s="18"/>
    </row>
    <row r="19" spans="2:84" ht="12.75" customHeight="1">
      <c r="B19" s="10" t="s">
        <v>17</v>
      </c>
      <c r="C19" s="11" t="s">
        <v>21</v>
      </c>
      <c r="D19" s="12"/>
      <c r="E19" s="12"/>
      <c r="F19" s="12"/>
      <c r="BZ19" s="17"/>
      <c r="CA19" s="21" t="s">
        <v>40</v>
      </c>
      <c r="CB19" s="21" t="s">
        <v>36</v>
      </c>
      <c r="CC19" s="21" t="s">
        <v>37</v>
      </c>
      <c r="CD19" s="21" t="s">
        <v>38</v>
      </c>
      <c r="CE19" s="21" t="s">
        <v>39</v>
      </c>
      <c r="CF19" s="18"/>
    </row>
    <row r="20" spans="2:84" ht="12.75" customHeight="1">
      <c r="B20" s="10" t="s">
        <v>18</v>
      </c>
      <c r="C20" s="11" t="s">
        <v>22</v>
      </c>
      <c r="D20" s="12"/>
      <c r="E20" s="12"/>
      <c r="F20" s="12"/>
      <c r="BZ20" s="17"/>
      <c r="CA20" s="22" t="s">
        <v>6</v>
      </c>
      <c r="CB20" s="21">
        <f>IF(AND(CA17="VN",CA11&gt;=0,CA11&lt;25),C7,0)</f>
        <v>6</v>
      </c>
      <c r="CC20" s="21">
        <f>IF(AND(CA17="DN",CA11&gt;=0,CA11&lt;25),D7,0)</f>
        <v>0</v>
      </c>
      <c r="CD20" s="21">
        <f>IF(AND(CA17="VA",CA11&gt;=0,CA11&lt;25),E7,0)</f>
        <v>0</v>
      </c>
      <c r="CE20" s="21">
        <f>IF(AND(CA17="DA",CA11&gt;=0,CA11&lt;25),F7,0)</f>
        <v>0</v>
      </c>
      <c r="CF20" s="18"/>
    </row>
    <row r="21" spans="2:87" s="13" customFormat="1" ht="12.75" customHeight="1">
      <c r="B21" s="10"/>
      <c r="BZ21" s="19"/>
      <c r="CA21" s="22" t="s">
        <v>7</v>
      </c>
      <c r="CB21" s="21">
        <f>IF(AND(CA17="VN",CA11&gt;24,CA11&lt;50),C8,0)</f>
        <v>0</v>
      </c>
      <c r="CC21" s="21">
        <f>IF(AND(CA17="DN",CA11&gt;24,CA11&lt;50),D8,0)</f>
        <v>0</v>
      </c>
      <c r="CD21" s="21">
        <f>IF(AND(CA17="VA",CA11&gt;24,CA11&lt;50),E8,0)</f>
        <v>0</v>
      </c>
      <c r="CE21" s="21">
        <f>IF(AND(CA17="DA",CA11&gt;24,CA11&lt;50),F8,0)</f>
        <v>0</v>
      </c>
      <c r="CF21" s="20"/>
      <c r="CG21" s="15"/>
      <c r="CH21" s="15"/>
      <c r="CI21" s="15"/>
    </row>
    <row r="22" spans="2:87" s="13" customFormat="1" ht="12.75" customHeight="1">
      <c r="B22" s="10" t="s">
        <v>23</v>
      </c>
      <c r="C22" s="14"/>
      <c r="D22" s="33" t="s">
        <v>49</v>
      </c>
      <c r="BZ22" s="19"/>
      <c r="CA22" s="22" t="s">
        <v>8</v>
      </c>
      <c r="CB22" s="21">
        <f>IF(AND(CA17="VN",CA11&gt;49,CA11&lt;100),C9,0)</f>
        <v>0</v>
      </c>
      <c r="CC22" s="21">
        <f>IF(AND(CA17="DN",CA11&gt;49,CA11&lt;100),D9,0)</f>
        <v>0</v>
      </c>
      <c r="CD22" s="21">
        <f>IF(AND(CA17="VA",CA11&gt;49,CA11&lt;100),E9,0)</f>
        <v>0</v>
      </c>
      <c r="CE22" s="21">
        <f>IF(AND(CA17="DA",CA11&gt;49,CA11&lt;100),F9,0)</f>
        <v>0</v>
      </c>
      <c r="CF22" s="20"/>
      <c r="CG22" s="15"/>
      <c r="CH22" s="15"/>
      <c r="CI22" s="15"/>
    </row>
    <row r="23" spans="2:87" s="13" customFormat="1" ht="12.75" customHeight="1">
      <c r="B23" s="10"/>
      <c r="C23" s="15"/>
      <c r="BZ23" s="19"/>
      <c r="CA23" s="22" t="s">
        <v>9</v>
      </c>
      <c r="CB23" s="21">
        <f>IF(AND(CA17="VN",CA11&gt;99,CA11&lt;150),C10,0)</f>
        <v>0</v>
      </c>
      <c r="CC23" s="21">
        <f>IF(AND(CA17="DN",CA11&gt;99,CA11&lt;150),D10,0)</f>
        <v>0</v>
      </c>
      <c r="CD23" s="21">
        <f>IF(AND(CA17="VA",CA11&gt;99,CA11&lt;150),E10,0)</f>
        <v>0</v>
      </c>
      <c r="CE23" s="21">
        <f>IF(AND(CA17="DA",CA11&gt;99,CA11&lt;150),F10,0)</f>
        <v>0</v>
      </c>
      <c r="CF23" s="20"/>
      <c r="CG23" s="15"/>
      <c r="CH23" s="15"/>
      <c r="CI23" s="15"/>
    </row>
    <row r="24" spans="2:87" s="13" customFormat="1" ht="12.75" customHeight="1">
      <c r="B24" s="10" t="s">
        <v>24</v>
      </c>
      <c r="C24" s="14"/>
      <c r="D24" s="33" t="s">
        <v>51</v>
      </c>
      <c r="BZ24" s="19"/>
      <c r="CA24" s="22" t="s">
        <v>10</v>
      </c>
      <c r="CB24" s="21">
        <f>IF(AND(CA17="VN",CA11&gt;149,CA11&lt;200),C11,0)</f>
        <v>0</v>
      </c>
      <c r="CC24" s="21">
        <f>IF(AND(CA17="DN",CA11&gt;149,CA11&lt;200),D11,0)</f>
        <v>0</v>
      </c>
      <c r="CD24" s="21">
        <f>IF(AND(CA17="VA",CA11&gt;149,CA11&lt;200),E11,0)</f>
        <v>0</v>
      </c>
      <c r="CE24" s="21">
        <f>IF(AND(CA17="DA",CA11&gt;149,CA11&lt;200),F11,0)</f>
        <v>0</v>
      </c>
      <c r="CF24" s="20"/>
      <c r="CG24" s="15"/>
      <c r="CH24" s="15"/>
      <c r="CI24" s="15"/>
    </row>
    <row r="25" spans="2:87" s="13" customFormat="1" ht="12.75" customHeight="1">
      <c r="B25" s="10"/>
      <c r="C25" s="15"/>
      <c r="BZ25" s="19"/>
      <c r="CA25" s="22" t="s">
        <v>11</v>
      </c>
      <c r="CB25" s="21">
        <f>IF(AND(CA17="VN",CA11&gt;199,CA11&lt;300),C12,0)</f>
        <v>0</v>
      </c>
      <c r="CC25" s="21">
        <f>IF(AND(CA17="DN",CA11&gt;199,CA11&lt;300),D12,0)</f>
        <v>0</v>
      </c>
      <c r="CD25" s="21">
        <f>IF(AND(CA17="VA",CA11&gt;199,CA11&lt;300),E12,0)</f>
        <v>0</v>
      </c>
      <c r="CE25" s="21">
        <f>IF(AND(CA17="DA",CA11&gt;199,CA11&lt;300),F12,0)</f>
        <v>0</v>
      </c>
      <c r="CF25" s="20"/>
      <c r="CG25" s="15"/>
      <c r="CH25" s="15"/>
      <c r="CI25" s="15"/>
    </row>
    <row r="26" spans="2:87" s="13" customFormat="1" ht="12.75" customHeight="1">
      <c r="B26" s="10" t="s">
        <v>25</v>
      </c>
      <c r="C26" s="14"/>
      <c r="D26" s="33" t="s">
        <v>50</v>
      </c>
      <c r="BZ26" s="19"/>
      <c r="CA26" s="22" t="s">
        <v>12</v>
      </c>
      <c r="CB26" s="21">
        <f>IF(AND(CA17="VN",CA11&gt;299,CA11&lt;400),C13,0)</f>
        <v>0</v>
      </c>
      <c r="CC26" s="21">
        <f>IF(AND(CA17="DN",CA11&gt;299,CA11&lt;400),D13,0)</f>
        <v>0</v>
      </c>
      <c r="CD26" s="21">
        <f>IF(AND(CA17="VA",CA11&gt;299,CA11&lt;400),E13,0)</f>
        <v>0</v>
      </c>
      <c r="CE26" s="21">
        <f>IF(AND(CA17="DA",CA11&gt;299,CA11&lt;400),F13,0)</f>
        <v>0</v>
      </c>
      <c r="CF26" s="20"/>
      <c r="CG26" s="15"/>
      <c r="CH26" s="15"/>
      <c r="CI26" s="15"/>
    </row>
    <row r="27" spans="2:87" s="13" customFormat="1" ht="12.75" customHeight="1">
      <c r="B27" s="10"/>
      <c r="C27" s="32"/>
      <c r="BZ27" s="19"/>
      <c r="CA27" s="22"/>
      <c r="CB27" s="21"/>
      <c r="CC27" s="21"/>
      <c r="CD27" s="21"/>
      <c r="CE27" s="21"/>
      <c r="CF27" s="20"/>
      <c r="CG27" s="15"/>
      <c r="CH27" s="15"/>
      <c r="CI27" s="15"/>
    </row>
    <row r="28" spans="2:87" s="13" customFormat="1" ht="12.75" customHeight="1">
      <c r="B28" s="10" t="s">
        <v>48</v>
      </c>
      <c r="C28" s="14"/>
      <c r="D28" s="33" t="s">
        <v>52</v>
      </c>
      <c r="BZ28" s="19"/>
      <c r="CA28" s="22"/>
      <c r="CB28" s="21"/>
      <c r="CC28" s="21"/>
      <c r="CD28" s="21"/>
      <c r="CE28" s="21"/>
      <c r="CF28" s="20"/>
      <c r="CG28" s="15"/>
      <c r="CH28" s="15"/>
      <c r="CI28" s="15"/>
    </row>
    <row r="29" spans="2:87" s="13" customFormat="1" ht="12.75" customHeight="1">
      <c r="B29" s="10"/>
      <c r="C29" s="15"/>
      <c r="BZ29" s="19"/>
      <c r="CA29" s="22" t="s">
        <v>13</v>
      </c>
      <c r="CB29" s="21">
        <f>IF(AND(CA17="VN",CA11&gt;399,CA11&lt;500),C14,0)</f>
        <v>0</v>
      </c>
      <c r="CC29" s="21">
        <f>IF(AND(CA17="DN",CA11&gt;399,CA11&lt;500),D14,0)</f>
        <v>0</v>
      </c>
      <c r="CD29" s="21">
        <f>IF(AND(CA17="VA",CA11&gt;399,CA11&lt;500),E14,0)</f>
        <v>0</v>
      </c>
      <c r="CE29" s="21">
        <f>IF(AND(CA17="DA",CA11&gt;399,CA11&lt;500),F14,0)</f>
        <v>0</v>
      </c>
      <c r="CF29" s="20"/>
      <c r="CG29" s="15"/>
      <c r="CH29" s="15"/>
      <c r="CI29" s="15"/>
    </row>
    <row r="30" spans="2:87" s="13" customFormat="1" ht="12.75" customHeight="1">
      <c r="B30" s="10" t="s">
        <v>46</v>
      </c>
      <c r="C30" s="30">
        <f>ABS(C22-C24)</f>
        <v>0</v>
      </c>
      <c r="BZ30" s="19"/>
      <c r="CA30" s="22" t="s">
        <v>14</v>
      </c>
      <c r="CB30" s="21">
        <f>IF(AND(CA17="VN",CA11&gt;499),C15,0)</f>
        <v>0</v>
      </c>
      <c r="CC30" s="21">
        <f>IF(AND(CA17="DN",CA11&gt;499),D15,0)</f>
        <v>0</v>
      </c>
      <c r="CD30" s="21">
        <f>IF(AND(CA17="VA",CA11&gt;499),E15,0)</f>
        <v>0</v>
      </c>
      <c r="CE30" s="21">
        <f>IF(AND(CA17="DA",CA11&gt;499),F15,0)</f>
        <v>0</v>
      </c>
      <c r="CF30" s="20"/>
      <c r="CG30" s="15"/>
      <c r="CH30" s="15"/>
      <c r="CI30" s="15"/>
    </row>
    <row r="31" spans="78:87" s="13" customFormat="1" ht="12.75" customHeight="1">
      <c r="BZ31" s="19"/>
      <c r="CA31" s="20"/>
      <c r="CB31" s="20"/>
      <c r="CC31" s="20"/>
      <c r="CD31" s="20"/>
      <c r="CE31" s="20"/>
      <c r="CF31" s="20"/>
      <c r="CG31" s="15"/>
      <c r="CH31" s="15"/>
      <c r="CI31" s="15"/>
    </row>
    <row r="32" spans="2:87" s="13" customFormat="1" ht="12.75" customHeight="1">
      <c r="B32" s="10" t="s">
        <v>26</v>
      </c>
      <c r="C32" s="29">
        <f>(IF(CB37&lt;&gt;0,CB37,IF(CC37&lt;&gt;0,CC37,IF(CD37&lt;&gt;0,CD37,IF(CE37&lt;&gt;0,CE37,"FAUX")))))*C28</f>
        <v>0</v>
      </c>
      <c r="BZ32" s="19"/>
      <c r="CA32" s="23" t="s">
        <v>41</v>
      </c>
      <c r="CB32" s="21" t="s">
        <v>36</v>
      </c>
      <c r="CC32" s="21" t="s">
        <v>37</v>
      </c>
      <c r="CD32" s="21" t="s">
        <v>38</v>
      </c>
      <c r="CE32" s="21" t="s">
        <v>39</v>
      </c>
      <c r="CF32" s="20"/>
      <c r="CG32" s="15"/>
      <c r="CH32" s="15"/>
      <c r="CI32" s="15"/>
    </row>
    <row r="33" spans="78:87" s="13" customFormat="1" ht="12.75" customHeight="1">
      <c r="BZ33" s="19"/>
      <c r="CA33" s="21" t="s">
        <v>42</v>
      </c>
      <c r="CB33" s="21">
        <f>IF(CB20&lt;&gt;0,CB20,IF(CB21&lt;&gt;0,CB21,IF(CB22&lt;&gt;0,CB22,IF(CB23&lt;&gt;0,CB23,IF(CB24&lt;&gt;0,CB24,0)))))</f>
        <v>6</v>
      </c>
      <c r="CC33" s="21">
        <f>IF(CC20&lt;&gt;0,CC20,IF(CC21&lt;&gt;0,CC21,IF(CC22&lt;&gt;0,CC22,IF(CC23&lt;&gt;0,CC23,IF(CC24&lt;&gt;0,CC24,0)))))</f>
        <v>0</v>
      </c>
      <c r="CD33" s="21">
        <f>IF(CD20&lt;&gt;0,CD20,IF(CD21&lt;&gt;0,CD21,IF(CD22&lt;&gt;0,CD22,IF(CD23&lt;&gt;0,CD23,IF(CD24&lt;&gt;0,CD24,0)))))</f>
        <v>0</v>
      </c>
      <c r="CE33" s="21">
        <f>IF(CE20&lt;&gt;0,CE20,IF(CE21&lt;&gt;0,CE21,IF(CE22&lt;&gt;0,CE22,IF(CE23&lt;&gt;0,CE23,IF(CE24&lt;&gt;0,CE24,0)))))</f>
        <v>0</v>
      </c>
      <c r="CF33" s="20"/>
      <c r="CG33" s="15"/>
      <c r="CH33" s="15"/>
      <c r="CI33" s="15"/>
    </row>
    <row r="34" spans="78:87" s="13" customFormat="1" ht="12.75" customHeight="1">
      <c r="BZ34" s="19"/>
      <c r="CA34" s="21" t="s">
        <v>43</v>
      </c>
      <c r="CB34" s="21">
        <f>IF(CB25&lt;&gt;0,CB25,IF(CB26&lt;&gt;0,CB26,IF(CB29&lt;&gt;0,CB29,IF(CB30&lt;&gt;0,CB30,0))))</f>
        <v>0</v>
      </c>
      <c r="CC34" s="21">
        <f>IF(CC25&lt;&gt;0,CC25,IF(CC26&lt;&gt;0,CC26,IF(CC29&lt;&gt;0,CC29,IF(CC30&lt;&gt;0,CC30,0))))</f>
        <v>0</v>
      </c>
      <c r="CD34" s="21">
        <f>IF(CD25&lt;&gt;0,CD25,IF(CD26&lt;&gt;0,CD26,IF(CD29&lt;&gt;0,CD29,IF(CD30&lt;&gt;0,CD30,0))))</f>
        <v>0</v>
      </c>
      <c r="CE34" s="21">
        <f>IF(CE25&lt;&gt;0,CE25,IF(CE26&lt;&gt;0,CE26,IF(CE29&lt;&gt;0,CE29,IF(CE30&lt;&gt;0,CE30,0))))</f>
        <v>0</v>
      </c>
      <c r="CF34" s="20"/>
      <c r="CG34" s="15"/>
      <c r="CH34" s="15"/>
      <c r="CI34" s="15"/>
    </row>
    <row r="35" spans="78:87" s="13" customFormat="1" ht="12.75" customHeight="1">
      <c r="BZ35" s="19"/>
      <c r="CA35" s="20"/>
      <c r="CB35" s="20"/>
      <c r="CC35" s="20"/>
      <c r="CD35" s="20"/>
      <c r="CE35" s="20"/>
      <c r="CF35" s="20"/>
      <c r="CG35" s="15"/>
      <c r="CH35" s="15"/>
      <c r="CI35" s="15"/>
    </row>
    <row r="36" spans="78:87" s="13" customFormat="1" ht="12.75" customHeight="1">
      <c r="BZ36" s="19"/>
      <c r="CA36" s="21" t="s">
        <v>44</v>
      </c>
      <c r="CB36" s="21" t="s">
        <v>36</v>
      </c>
      <c r="CC36" s="21" t="s">
        <v>37</v>
      </c>
      <c r="CD36" s="21" t="s">
        <v>38</v>
      </c>
      <c r="CE36" s="21" t="s">
        <v>39</v>
      </c>
      <c r="CF36" s="20"/>
      <c r="CG36" s="15"/>
      <c r="CH36" s="15"/>
      <c r="CI36" s="15"/>
    </row>
    <row r="37" spans="78:87" s="13" customFormat="1" ht="12.75" customHeight="1">
      <c r="BZ37" s="19"/>
      <c r="CA37" s="21" t="s">
        <v>45</v>
      </c>
      <c r="CB37" s="21">
        <f>IF(CB33&lt;&gt;0,CB33,IF(CB34&lt;&gt;0,CB34,0))</f>
        <v>6</v>
      </c>
      <c r="CC37" s="21">
        <f>IF(CC33&lt;&gt;0,CC33,IF(CC34&lt;&gt;0,CC34,0))</f>
        <v>0</v>
      </c>
      <c r="CD37" s="21">
        <f>IF(CD33&lt;&gt;0,CD33,IF(CD34&lt;&gt;0,CD34,0))</f>
        <v>0</v>
      </c>
      <c r="CE37" s="21">
        <f>IF(CE33&lt;&gt;0,CE33,IF(CE34&lt;&gt;0,CE34,0))</f>
        <v>0</v>
      </c>
      <c r="CF37" s="20"/>
      <c r="CG37" s="15"/>
      <c r="CH37" s="15"/>
      <c r="CI37" s="15"/>
    </row>
    <row r="38" spans="78:87" s="13" customFormat="1" ht="12.75" customHeight="1">
      <c r="BZ38" s="19"/>
      <c r="CA38" s="20"/>
      <c r="CB38" s="20"/>
      <c r="CC38" s="20"/>
      <c r="CD38" s="20"/>
      <c r="CE38" s="20"/>
      <c r="CF38" s="20"/>
      <c r="CG38" s="15"/>
      <c r="CH38" s="15"/>
      <c r="CI38" s="15"/>
    </row>
    <row r="39" spans="78:87" s="13" customFormat="1" ht="12.75" customHeight="1">
      <c r="BZ39" s="19"/>
      <c r="CA39" s="20"/>
      <c r="CB39" s="20"/>
      <c r="CC39" s="20"/>
      <c r="CD39" s="20"/>
      <c r="CE39" s="20"/>
      <c r="CF39" s="20"/>
      <c r="CG39" s="15"/>
      <c r="CH39" s="15"/>
      <c r="CI39" s="15"/>
    </row>
    <row r="40" spans="78:87" s="13" customFormat="1" ht="12.75" customHeight="1">
      <c r="BZ40" s="19"/>
      <c r="CA40" s="20"/>
      <c r="CB40" s="20"/>
      <c r="CC40" s="20"/>
      <c r="CD40" s="20"/>
      <c r="CE40" s="20"/>
      <c r="CF40" s="20"/>
      <c r="CG40" s="15"/>
      <c r="CH40" s="15"/>
      <c r="CI40" s="15"/>
    </row>
    <row r="41" spans="78:87" s="13" customFormat="1" ht="12.75" customHeight="1">
      <c r="BZ41" s="19"/>
      <c r="CA41" s="20"/>
      <c r="CB41" s="20"/>
      <c r="CC41" s="20"/>
      <c r="CD41" s="20"/>
      <c r="CE41" s="20"/>
      <c r="CF41" s="20"/>
      <c r="CG41" s="15"/>
      <c r="CH41" s="15"/>
      <c r="CI41" s="15"/>
    </row>
    <row r="42" spans="78:87" s="13" customFormat="1" ht="12.75" customHeight="1">
      <c r="BZ42" s="19"/>
      <c r="CA42" s="20"/>
      <c r="CB42" s="20"/>
      <c r="CC42" s="20"/>
      <c r="CD42" s="20"/>
      <c r="CE42" s="20"/>
      <c r="CF42" s="20"/>
      <c r="CG42" s="15"/>
      <c r="CH42" s="15"/>
      <c r="CI42" s="15"/>
    </row>
    <row r="43" spans="78:87" s="13" customFormat="1" ht="12.75" customHeight="1">
      <c r="BZ43" s="19"/>
      <c r="CA43" s="20"/>
      <c r="CB43" s="20"/>
      <c r="CC43" s="20"/>
      <c r="CD43" s="20"/>
      <c r="CE43" s="20"/>
      <c r="CF43" s="20"/>
      <c r="CG43" s="15"/>
      <c r="CH43" s="15"/>
      <c r="CI43" s="15"/>
    </row>
    <row r="44" spans="79:87" s="13" customFormat="1" ht="12.75" customHeight="1">
      <c r="CA44" s="15"/>
      <c r="CB44" s="15"/>
      <c r="CC44" s="15"/>
      <c r="CD44" s="15"/>
      <c r="CE44" s="15"/>
      <c r="CF44" s="15"/>
      <c r="CG44" s="15"/>
      <c r="CH44" s="15"/>
      <c r="CI44" s="15"/>
    </row>
    <row r="45" spans="79:87" s="13" customFormat="1" ht="12.75" customHeight="1">
      <c r="CA45" s="15"/>
      <c r="CB45" s="15"/>
      <c r="CC45" s="15"/>
      <c r="CD45" s="15"/>
      <c r="CE45" s="15"/>
      <c r="CF45" s="15"/>
      <c r="CG45" s="15"/>
      <c r="CH45" s="15"/>
      <c r="CI45" s="15"/>
    </row>
    <row r="46" spans="79:87" s="13" customFormat="1" ht="12.75" customHeight="1">
      <c r="CA46" s="15"/>
      <c r="CB46" s="15"/>
      <c r="CC46" s="15"/>
      <c r="CD46" s="15"/>
      <c r="CE46" s="15"/>
      <c r="CF46" s="15"/>
      <c r="CG46" s="15"/>
      <c r="CH46" s="15"/>
      <c r="CI46" s="15"/>
    </row>
    <row r="47" spans="79:87" s="13" customFormat="1" ht="12.75" customHeight="1">
      <c r="CA47" s="15"/>
      <c r="CB47" s="15"/>
      <c r="CC47" s="15"/>
      <c r="CD47" s="15"/>
      <c r="CE47" s="15"/>
      <c r="CF47" s="15"/>
      <c r="CG47" s="15"/>
      <c r="CH47" s="15"/>
      <c r="CI47" s="15"/>
    </row>
    <row r="48" spans="79:87" s="13" customFormat="1" ht="12.75" customHeight="1">
      <c r="CA48" s="15"/>
      <c r="CB48" s="15"/>
      <c r="CC48" s="15"/>
      <c r="CD48" s="15"/>
      <c r="CE48" s="15"/>
      <c r="CF48" s="15"/>
      <c r="CG48" s="15"/>
      <c r="CH48" s="15"/>
      <c r="CI48" s="15"/>
    </row>
    <row r="49" spans="79:87" s="13" customFormat="1" ht="12.75" customHeight="1">
      <c r="CA49" s="15"/>
      <c r="CB49" s="15"/>
      <c r="CC49" s="15"/>
      <c r="CD49" s="15"/>
      <c r="CE49" s="15"/>
      <c r="CF49" s="15"/>
      <c r="CG49" s="15"/>
      <c r="CH49" s="15"/>
      <c r="CI49" s="15"/>
    </row>
    <row r="50" spans="79:87" s="13" customFormat="1" ht="12.75" customHeight="1">
      <c r="CA50" s="15"/>
      <c r="CB50" s="15"/>
      <c r="CC50" s="15"/>
      <c r="CD50" s="15"/>
      <c r="CE50" s="15"/>
      <c r="CF50" s="15"/>
      <c r="CG50" s="15"/>
      <c r="CH50" s="15"/>
      <c r="CI50" s="15"/>
    </row>
    <row r="51" spans="79:87" s="13" customFormat="1" ht="10.5">
      <c r="CA51" s="15"/>
      <c r="CB51" s="15"/>
      <c r="CC51" s="15"/>
      <c r="CD51" s="15"/>
      <c r="CE51" s="15"/>
      <c r="CF51" s="15"/>
      <c r="CG51" s="15"/>
      <c r="CH51" s="15"/>
      <c r="CI51" s="15"/>
    </row>
    <row r="52" spans="79:87" s="13" customFormat="1" ht="10.5">
      <c r="CA52" s="15"/>
      <c r="CB52" s="15"/>
      <c r="CC52" s="15"/>
      <c r="CD52" s="15"/>
      <c r="CE52" s="15"/>
      <c r="CF52" s="15"/>
      <c r="CG52" s="15"/>
      <c r="CH52" s="15"/>
      <c r="CI52" s="15"/>
    </row>
    <row r="53" spans="79:87" s="13" customFormat="1" ht="10.5">
      <c r="CA53" s="15"/>
      <c r="CB53" s="15"/>
      <c r="CC53" s="15"/>
      <c r="CD53" s="15"/>
      <c r="CE53" s="15"/>
      <c r="CF53" s="15"/>
      <c r="CG53" s="15"/>
      <c r="CH53" s="15"/>
      <c r="CI53" s="15"/>
    </row>
    <row r="54" spans="79:87" s="13" customFormat="1" ht="10.5">
      <c r="CA54" s="15"/>
      <c r="CB54" s="15"/>
      <c r="CC54" s="15"/>
      <c r="CD54" s="15"/>
      <c r="CE54" s="15"/>
      <c r="CF54" s="15"/>
      <c r="CG54" s="15"/>
      <c r="CH54" s="15"/>
      <c r="CI54" s="15"/>
    </row>
    <row r="55" spans="79:87" s="13" customFormat="1" ht="10.5">
      <c r="CA55" s="15"/>
      <c r="CB55" s="15"/>
      <c r="CC55" s="15"/>
      <c r="CD55" s="15"/>
      <c r="CE55" s="15"/>
      <c r="CF55" s="15"/>
      <c r="CG55" s="15"/>
      <c r="CH55" s="15"/>
      <c r="CI55" s="15"/>
    </row>
    <row r="56" spans="79:87" s="13" customFormat="1" ht="10.5">
      <c r="CA56" s="15"/>
      <c r="CB56" s="15"/>
      <c r="CC56" s="15"/>
      <c r="CD56" s="15"/>
      <c r="CE56" s="15"/>
      <c r="CF56" s="15"/>
      <c r="CG56" s="15"/>
      <c r="CH56" s="15"/>
      <c r="CI56" s="15"/>
    </row>
    <row r="57" spans="79:87" s="13" customFormat="1" ht="10.5">
      <c r="CA57" s="15"/>
      <c r="CB57" s="15"/>
      <c r="CC57" s="15"/>
      <c r="CD57" s="15"/>
      <c r="CE57" s="15"/>
      <c r="CF57" s="15"/>
      <c r="CG57" s="15"/>
      <c r="CH57" s="15"/>
      <c r="CI57" s="15"/>
    </row>
    <row r="58" spans="79:87" s="13" customFormat="1" ht="10.5">
      <c r="CA58" s="15"/>
      <c r="CB58" s="15"/>
      <c r="CC58" s="15"/>
      <c r="CD58" s="15"/>
      <c r="CE58" s="15"/>
      <c r="CF58" s="15"/>
      <c r="CG58" s="15"/>
      <c r="CH58" s="15"/>
      <c r="CI58" s="15"/>
    </row>
  </sheetData>
  <sheetProtection password="8FC7" sheet="1" objects="1" scenarios="1"/>
  <protectedRanges>
    <protectedRange sqref="C22 C24 C26:C28" name="Plage1"/>
  </protectedRanges>
  <mergeCells count="2">
    <mergeCell ref="B4:F4"/>
    <mergeCell ref="B5:B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Groupe APPRO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NL</dc:creator>
  <cp:keywords/>
  <dc:description/>
  <cp:lastModifiedBy>Charrier</cp:lastModifiedBy>
  <dcterms:created xsi:type="dcterms:W3CDTF">2007-01-14T09:38:37Z</dcterms:created>
  <dcterms:modified xsi:type="dcterms:W3CDTF">2010-12-09T09:01:52Z</dcterms:modified>
  <cp:category/>
  <cp:version/>
  <cp:contentType/>
  <cp:contentStatus/>
</cp:coreProperties>
</file>